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ariances" sheetId="1" r:id="rId4"/>
  </sheets>
</workbook>
</file>

<file path=xl/sharedStrings.xml><?xml version="1.0" encoding="utf-8"?>
<sst xmlns="http://schemas.openxmlformats.org/spreadsheetml/2006/main" uniqueCount="31">
  <si>
    <t xml:space="preserve">Explanation of variances 2025/26 – pro forma </t>
  </si>
  <si>
    <t xml:space="preserve">Name of smaller authority: </t>
  </si>
  <si>
    <r>
      <rPr>
        <b val="1"/>
        <sz val="10"/>
        <color indexed="11"/>
        <rFont val="Arial"/>
      </rPr>
      <t xml:space="preserve">Insert figures from Section 2 of the AGAR in all </t>
    </r>
    <r>
      <rPr>
        <b val="1"/>
        <u val="single"/>
        <sz val="10"/>
        <color indexed="12"/>
        <rFont val="Arial"/>
      </rPr>
      <t>Blue</t>
    </r>
    <r>
      <rPr>
        <b val="1"/>
        <sz val="10"/>
        <color indexed="11"/>
        <rFont val="Arial"/>
      </rPr>
      <t xml:space="preserve"> highlighted boxes </t>
    </r>
  </si>
  <si>
    <r>
      <rPr>
        <b val="1"/>
        <sz val="10"/>
        <color indexed="8"/>
        <rFont val="Arial"/>
      </rPr>
      <t xml:space="preserve">Now, please provide full explanations, including numerical values, for the following that will be flagged in the green boxes where relevant:
</t>
    </r>
    <r>
      <rPr>
        <sz val="10"/>
        <color indexed="8"/>
        <rFont val="Arial"/>
      </rPr>
      <t xml:space="preserve">• variances of more than 15% between totals for individual boxes (except variances of less than £500);
</t>
    </r>
    <r>
      <rPr>
        <sz val="10"/>
        <color indexed="8"/>
        <rFont val="Arial"/>
      </rPr>
      <t>• variances of more than £100,000 must be explained even where this constitutes less than 15%;</t>
    </r>
  </si>
  <si>
    <t>Please ensure variance explanations are quantified to reduce the variance excluding stated items below the 15% / £500 / £100,000 threshold</t>
  </si>
  <si>
    <t>Variance</t>
  </si>
  <si>
    <t>Explanation Required?</t>
  </si>
  <si>
    <t>DO NOT OVERWRITE THE BOXES HIGHLIGHTED IN RED/GREEN</t>
  </si>
  <si>
    <r>
      <rPr>
        <b val="1"/>
        <sz val="11"/>
        <color indexed="8"/>
        <rFont val="Arial"/>
      </rPr>
      <t xml:space="preserve">Explanation </t>
    </r>
    <r>
      <rPr>
        <b val="1"/>
        <u val="single"/>
        <sz val="11"/>
        <color indexed="8"/>
        <rFont val="Arial"/>
      </rPr>
      <t>(must include narrative and supporting figures)</t>
    </r>
    <r>
      <rPr>
        <b val="1"/>
        <sz val="11"/>
        <color indexed="8"/>
        <rFont val="Arial"/>
      </rPr>
      <t xml:space="preserve">
</t>
    </r>
    <r>
      <rPr>
        <sz val="11"/>
        <color indexed="8"/>
        <rFont val="Arial"/>
      </rPr>
      <t>Note: If an explanation is required for the variance of Box 4 and the explanation refers to a change in hours or a change in pay rates, please could you note the previous hours/rates and the updated hours/rates</t>
    </r>
  </si>
  <si>
    <t>£</t>
  </si>
  <si>
    <t>%</t>
  </si>
  <si>
    <t>Is &gt; 15%</t>
  </si>
  <si>
    <t>Is &gt; £100,000</t>
  </si>
  <si>
    <t>1 Balances Brought Forward</t>
  </si>
  <si>
    <t>Explanation of % variance from PY opening balance not required - Balance brought forward agrees</t>
  </si>
  <si>
    <t>2 Precept or Rates and Levies</t>
  </si>
  <si>
    <t>NO</t>
  </si>
  <si>
    <t xml:space="preserve"> </t>
  </si>
  <si>
    <t>3 Total Other Receipts</t>
  </si>
  <si>
    <t>YES</t>
  </si>
  <si>
    <t>Cemetery -£940; Green+£187; VAT+£6060; Grants+£34589; Misc+£1594; Interest-£302</t>
  </si>
  <si>
    <t>4 Staff Costs</t>
  </si>
  <si>
    <t>Increase in Staff costs. RFO from 01/01/25</t>
  </si>
  <si>
    <t>5 Loan Interest/Capital Repayment</t>
  </si>
  <si>
    <t>6 All Other Payments</t>
  </si>
  <si>
    <t>7 Balances Carried Forward</t>
  </si>
  <si>
    <t>Includes £30k in grants for ongoing project</t>
  </si>
  <si>
    <t>8 Total Cash and Short Term Investments</t>
  </si>
  <si>
    <t>9 Total Fixed Assets plus Other Long Term Investments and Assets</t>
  </si>
  <si>
    <t>10 Total Borrowings</t>
  </si>
  <si>
    <t>NOTE  -  Item 9 - 2025 figure restated with historic purchase figures rather than current insurance figures.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</si>
</sst>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4"/>
      <color indexed="8"/>
      <name val="Arial"/>
    </font>
    <font>
      <sz val="11"/>
      <color indexed="8"/>
      <name val="Arial"/>
    </font>
    <font>
      <b val="1"/>
      <sz val="12"/>
      <color indexed="8"/>
      <name val="Arial"/>
    </font>
    <font>
      <b val="1"/>
      <sz val="10"/>
      <color indexed="8"/>
      <name val="Arial"/>
    </font>
    <font>
      <b val="1"/>
      <sz val="10"/>
      <color indexed="11"/>
      <name val="Arial"/>
    </font>
    <font>
      <b val="1"/>
      <u val="single"/>
      <sz val="10"/>
      <color indexed="12"/>
      <name val="Arial"/>
    </font>
    <font>
      <sz val="10"/>
      <color indexed="8"/>
      <name val="Arial"/>
    </font>
    <font>
      <sz val="10"/>
      <color indexed="8"/>
      <name val="Symbol"/>
    </font>
    <font>
      <b val="1"/>
      <sz val="11"/>
      <color indexed="8"/>
      <name val="Arial"/>
    </font>
    <font>
      <b val="1"/>
      <u val="single"/>
      <sz val="11"/>
      <color indexed="8"/>
      <name val="Arial"/>
    </font>
    <font>
      <b val="1"/>
      <sz val="11"/>
      <color indexed="11"/>
      <name val="Arial"/>
    </font>
    <font>
      <b val="1"/>
      <sz val="14"/>
      <color indexed="1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/>
    </xf>
    <xf numFmtId="0" fontId="4" fillId="2" borderId="1" applyNumberFormat="0" applyFont="1" applyFill="1" applyBorder="1" applyAlignment="1" applyProtection="0">
      <alignment horizontal="left" vertical="center"/>
    </xf>
    <xf numFmtId="0" fontId="5" fillId="2" borderId="1" applyNumberFormat="0" applyFont="1" applyFill="1" applyBorder="1" applyAlignment="1" applyProtection="0">
      <alignment vertical="top"/>
    </xf>
    <xf numFmtId="0" fontId="0" fillId="2" borderId="1" applyNumberFormat="0" applyFont="1" applyFill="1" applyBorder="1" applyAlignment="1" applyProtection="0">
      <alignment vertical="bottom" wrapText="1"/>
    </xf>
    <xf numFmtId="0" fontId="0" fillId="2" borderId="1" applyNumberFormat="0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vertical="bottom"/>
    </xf>
    <xf numFmtId="3" fontId="6" fillId="2" borderId="1" applyNumberFormat="1" applyFont="1" applyFill="1" applyBorder="1" applyAlignment="1" applyProtection="0">
      <alignment horizontal="center" vertical="bottom"/>
    </xf>
    <xf numFmtId="49" fontId="7" fillId="2" borderId="1" applyNumberFormat="1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horizontal="left" vertical="center" wrapText="1"/>
    </xf>
    <xf numFmtId="0" fontId="6" fillId="2" borderId="1" applyNumberFormat="0" applyFont="1" applyFill="1" applyBorder="1" applyAlignment="1" applyProtection="0">
      <alignment horizontal="left" vertical="center"/>
    </xf>
    <xf numFmtId="0" fontId="10" fillId="2" borderId="1" applyNumberFormat="0" applyFont="1" applyFill="1" applyBorder="1" applyAlignment="1" applyProtection="0">
      <alignment horizontal="left" vertical="center"/>
    </xf>
    <xf numFmtId="0" fontId="4" fillId="2" borderId="1" applyNumberFormat="0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vertical="bottom" wrapText="1"/>
    </xf>
    <xf numFmtId="0" fontId="11" fillId="2" borderId="2" applyNumberFormat="0" applyFont="1" applyFill="1" applyBorder="1" applyAlignment="1" applyProtection="0">
      <alignment vertical="bottom"/>
    </xf>
    <xf numFmtId="0" fontId="11" fillId="2" borderId="1" applyNumberFormat="1" applyFont="1" applyFill="1" applyBorder="1" applyAlignment="1" applyProtection="0">
      <alignment horizontal="center" vertical="bottom"/>
    </xf>
    <xf numFmtId="0" fontId="11" fillId="2" borderId="1" applyNumberFormat="0" applyFont="1" applyFill="1" applyBorder="1" applyAlignment="1" applyProtection="0">
      <alignment vertical="bottom"/>
    </xf>
    <xf numFmtId="49" fontId="11" fillId="2" borderId="1" applyNumberFormat="1" applyFont="1" applyFill="1" applyBorder="1" applyAlignment="1" applyProtection="0">
      <alignment horizontal="center" vertical="bottom"/>
    </xf>
    <xf numFmtId="0" fontId="11" fillId="2" borderId="1" applyNumberFormat="0" applyFont="1" applyFill="1" applyBorder="1" applyAlignment="1" applyProtection="0">
      <alignment horizontal="center" vertical="bottom"/>
    </xf>
    <xf numFmtId="49" fontId="11" fillId="2" borderId="1" applyNumberFormat="1" applyFont="1" applyFill="1" applyBorder="1" applyAlignment="1" applyProtection="0">
      <alignment horizontal="center" vertical="bottom" wrapText="1"/>
    </xf>
    <xf numFmtId="0" fontId="11" fillId="2" borderId="3" applyNumberFormat="0" applyFont="1" applyFill="1" applyBorder="1" applyAlignment="1" applyProtection="0">
      <alignment horizontal="center" vertical="bottom" wrapText="1"/>
    </xf>
    <xf numFmtId="49" fontId="11" fillId="3" borderId="4" applyNumberFormat="1" applyFont="1" applyFill="1" applyBorder="1" applyAlignment="1" applyProtection="0">
      <alignment vertical="bottom" wrapText="1"/>
    </xf>
    <xf numFmtId="49" fontId="11" fillId="2" borderId="4" applyNumberFormat="1" applyFont="1" applyFill="1" applyBorder="1" applyAlignment="1" applyProtection="0">
      <alignment vertical="bottom" wrapText="1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 wrapText="1"/>
    </xf>
    <xf numFmtId="0" fontId="4" fillId="2" borderId="7" applyNumberFormat="0" applyFont="1" applyFill="1" applyBorder="1" applyAlignment="1" applyProtection="0">
      <alignment horizontal="center" vertical="bottom"/>
    </xf>
    <xf numFmtId="0" fontId="0" fillId="2" borderId="7" applyNumberFormat="0" applyFont="1" applyFill="1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horizontal="left" vertical="center"/>
    </xf>
    <xf numFmtId="0" fontId="4" fillId="2" borderId="8" applyNumberFormat="0" applyFont="1" applyFill="1" applyBorder="1" applyAlignment="1" applyProtection="0">
      <alignment horizontal="left" vertical="center"/>
    </xf>
    <xf numFmtId="3" fontId="6" fillId="4" borderId="9" applyNumberFormat="1" applyFont="1" applyFill="1" applyBorder="1" applyAlignment="1" applyProtection="0">
      <alignment horizontal="center" vertical="bottom"/>
    </xf>
    <xf numFmtId="0" fontId="0" fillId="2" borderId="10" applyNumberFormat="0" applyFont="1" applyFill="1" applyBorder="1" applyAlignment="1" applyProtection="0">
      <alignment vertical="bottom"/>
    </xf>
    <xf numFmtId="3" fontId="0" fillId="2" borderId="11" applyNumberFormat="1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vertical="bottom" wrapText="1"/>
    </xf>
    <xf numFmtId="0" fontId="0" fillId="2" borderId="4" applyNumberFormat="0" applyFont="1" applyFill="1" applyBorder="1" applyAlignment="1" applyProtection="0">
      <alignment vertical="bottom" wrapText="1"/>
    </xf>
    <xf numFmtId="3" fontId="0" fillId="2" borderId="12" applyNumberFormat="1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 wrapText="1"/>
    </xf>
    <xf numFmtId="49" fontId="4" fillId="2" borderId="1" applyNumberFormat="1" applyFont="1" applyFill="1" applyBorder="1" applyAlignment="1" applyProtection="0">
      <alignment horizontal="left" vertical="center" wrapText="1"/>
    </xf>
    <xf numFmtId="0" fontId="0" fillId="2" borderId="8" applyNumberFormat="0" applyFont="1" applyFill="1" applyBorder="1" applyAlignment="1" applyProtection="0">
      <alignment vertical="bottom" wrapText="1"/>
    </xf>
    <xf numFmtId="10" fontId="0" fillId="2" borderId="1" applyNumberFormat="1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0" fontId="4" fillId="2" borderId="1" applyNumberFormat="1" applyFont="1" applyFill="1" applyBorder="1" applyAlignment="1" applyProtection="0">
      <alignment horizontal="center" vertical="bottom"/>
    </xf>
    <xf numFmtId="49" fontId="4" fillId="2" borderId="1" applyNumberFormat="1" applyFont="1" applyFill="1" applyBorder="1" applyAlignment="1" applyProtection="0">
      <alignment horizontal="center" vertical="bottom"/>
    </xf>
    <xf numFmtId="49" fontId="4" fillId="2" borderId="3" applyNumberFormat="1" applyFont="1" applyFill="1" applyBorder="1" applyAlignment="1" applyProtection="0">
      <alignment horizontal="center" vertical="bottom"/>
    </xf>
    <xf numFmtId="3" fontId="0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center"/>
    </xf>
    <xf numFmtId="0" fontId="0" fillId="2" borderId="1" applyNumberFormat="0" applyFont="1" applyFill="1" applyBorder="1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49" fontId="0" fillId="2" borderId="4" applyNumberFormat="1" applyFont="1" applyFill="1" applyBorder="1" applyAlignment="1" applyProtection="0">
      <alignment vertical="bottom" wrapText="1"/>
    </xf>
    <xf numFmtId="0" fontId="0" fillId="2" borderId="8" applyNumberFormat="0" applyFont="1" applyFill="1" applyBorder="1" applyAlignment="1" applyProtection="0">
      <alignment vertical="bottom"/>
    </xf>
    <xf numFmtId="3" fontId="6" fillId="2" borderId="9" applyNumberFormat="1" applyFont="1" applyFill="1" applyBorder="1" applyAlignment="1" applyProtection="0">
      <alignment horizontal="center" vertical="bottom"/>
    </xf>
    <xf numFmtId="0" fontId="0" fillId="2" borderId="14" applyNumberFormat="0" applyFont="1" applyFill="1" applyBorder="1" applyAlignment="1" applyProtection="0">
      <alignment vertical="bottom"/>
    </xf>
    <xf numFmtId="0" fontId="13" fillId="2" borderId="1" applyNumberFormat="0" applyFont="1" applyFill="1" applyBorder="1" applyAlignment="1" applyProtection="0">
      <alignment vertical="bottom"/>
    </xf>
    <xf numFmtId="0" fontId="4" fillId="2" borderId="1" applyNumberFormat="0" applyFont="1" applyFill="1" applyBorder="1" applyAlignment="1" applyProtection="0">
      <alignment horizontal="left" vertical="top" wrapText="1"/>
    </xf>
    <xf numFmtId="0" fontId="14" fillId="2" borderId="1" applyNumberFormat="0" applyFont="1" applyFill="1" applyBorder="1" applyAlignment="1" applyProtection="0">
      <alignment vertical="bottom"/>
    </xf>
    <xf numFmtId="49" fontId="0" fillId="2" borderId="15" applyNumberFormat="1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0" fontId="14" fillId="2" borderId="16" applyNumberFormat="0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 wrapText="1"/>
    </xf>
    <xf numFmtId="0" fontId="0" fillId="2" borderId="17" applyNumberFormat="0" applyFont="1" applyFill="1" applyBorder="1" applyAlignment="1" applyProtection="0">
      <alignment vertical="bottom"/>
    </xf>
  </cellXfs>
  <cellStyles count="1">
    <cellStyle name="Normal" xfId="0" builtinId="0"/>
  </cellStyles>
  <dxfs count="1">
    <dxf>
      <fill>
        <patternFill patternType="solid">
          <fgColor indexed="15"/>
          <bgColor indexed="11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ff333399"/>
      <rgbColor rgb="ff92d050"/>
      <rgbColor rgb="ff66ccff"/>
      <rgbColor rgb="0000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W34"/>
  <sheetViews>
    <sheetView workbookViewId="0" showGridLines="0" defaultGridColor="1"/>
  </sheetViews>
  <sheetFormatPr defaultColWidth="9.16667" defaultRowHeight="13.8" customHeight="1" outlineLevelRow="0" outlineLevelCol="0"/>
  <cols>
    <col min="1" max="1" width="20.1719" style="1" customWidth="1"/>
    <col min="2" max="2" width="11" style="1" customWidth="1"/>
    <col min="3" max="3" width="32.5" style="1" customWidth="1"/>
    <col min="4" max="4" width="9.17188" style="1" customWidth="1"/>
    <col min="5" max="5" width="3.35156" style="1" customWidth="1"/>
    <col min="6" max="6" width="9.17188" style="1" customWidth="1"/>
    <col min="7" max="7" width="10.1719" style="1" customWidth="1"/>
    <col min="8" max="8" width="12.5" style="1" customWidth="1"/>
    <col min="9" max="11" width="9.17188" style="1" customWidth="1"/>
    <col min="12" max="12" width="13.3516" style="1" customWidth="1"/>
    <col min="13" max="13" width="13.8516" style="1" customWidth="1"/>
    <col min="14" max="14" width="50.5" style="1" customWidth="1"/>
    <col min="15" max="15" width="86" style="1" customWidth="1"/>
    <col min="16" max="23" width="9.17188" style="1" customWidth="1"/>
    <col min="24" max="16384" width="9.17188" style="1" customWidth="1"/>
  </cols>
  <sheetData>
    <row r="1" ht="17.4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</row>
    <row r="2" ht="15.6" customHeight="1">
      <c r="A2" t="s" s="7">
        <v>1</v>
      </c>
      <c r="B2" s="3"/>
      <c r="C2" s="8"/>
      <c r="D2" s="3"/>
      <c r="E2" s="3"/>
      <c r="F2" s="3"/>
      <c r="G2" s="3"/>
      <c r="H2" s="3"/>
      <c r="I2" s="3"/>
      <c r="J2" s="3"/>
      <c r="K2" s="3"/>
      <c r="L2" s="4"/>
      <c r="M2" s="4"/>
      <c r="N2" s="5"/>
      <c r="O2" s="6"/>
      <c r="P2" s="6"/>
      <c r="Q2" s="6"/>
      <c r="R2" s="6"/>
      <c r="S2" s="6"/>
      <c r="T2" s="6"/>
      <c r="U2" s="6"/>
      <c r="V2" s="6"/>
      <c r="W2" s="6"/>
    </row>
    <row r="3" ht="13.65" customHeight="1">
      <c r="A3" t="s" s="9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5"/>
      <c r="O3" s="6"/>
      <c r="P3" s="6"/>
      <c r="Q3" s="6"/>
      <c r="R3" s="6"/>
      <c r="S3" s="6"/>
      <c r="T3" s="6"/>
      <c r="U3" s="6"/>
      <c r="V3" s="6"/>
      <c r="W3" s="6"/>
    </row>
    <row r="4" ht="79.5" customHeight="1">
      <c r="A4" t="s" s="10">
        <v>3</v>
      </c>
      <c r="B4" s="11"/>
      <c r="C4" s="11"/>
      <c r="D4" s="11"/>
      <c r="E4" s="11"/>
      <c r="F4" s="11"/>
      <c r="G4" s="11"/>
      <c r="H4" s="11"/>
      <c r="I4" s="6"/>
      <c r="J4" s="6"/>
      <c r="K4" s="6"/>
      <c r="L4" s="6"/>
      <c r="M4" s="6"/>
      <c r="N4" s="5"/>
      <c r="O4" s="6"/>
      <c r="P4" s="6"/>
      <c r="Q4" s="6"/>
      <c r="R4" s="6"/>
      <c r="S4" s="6"/>
      <c r="T4" s="6"/>
      <c r="U4" s="6"/>
      <c r="V4" s="6"/>
      <c r="W4" s="6"/>
    </row>
    <row r="5" ht="13.65" customHeight="1">
      <c r="A5" t="s" s="9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/>
      <c r="O5" s="6"/>
      <c r="P5" s="6"/>
      <c r="Q5" s="6"/>
      <c r="R5" s="6"/>
      <c r="S5" s="6"/>
      <c r="T5" s="6"/>
      <c r="U5" s="6"/>
      <c r="V5" s="6"/>
      <c r="W5" s="6"/>
    </row>
    <row r="6" ht="15" customHeight="1">
      <c r="A6" s="12"/>
      <c r="B6" s="6"/>
      <c r="C6" s="6"/>
      <c r="D6" s="13"/>
      <c r="E6" s="6"/>
      <c r="F6" s="13"/>
      <c r="G6" s="6"/>
      <c r="H6" s="6"/>
      <c r="I6" s="6"/>
      <c r="J6" s="6"/>
      <c r="K6" s="6"/>
      <c r="L6" s="6"/>
      <c r="M6" s="6"/>
      <c r="N6" s="14"/>
      <c r="O6" s="15"/>
      <c r="P6" s="6"/>
      <c r="Q6" s="6"/>
      <c r="R6" s="6"/>
      <c r="S6" s="6"/>
      <c r="T6" s="6"/>
      <c r="U6" s="6"/>
      <c r="V6" s="6"/>
      <c r="W6" s="6"/>
    </row>
    <row r="7" ht="55.2" customHeight="1">
      <c r="A7" s="6"/>
      <c r="B7" s="6"/>
      <c r="C7" s="6"/>
      <c r="D7" s="16">
        <v>2026</v>
      </c>
      <c r="E7" s="17"/>
      <c r="F7" s="16">
        <v>2025</v>
      </c>
      <c r="G7" t="s" s="18">
        <v>5</v>
      </c>
      <c r="H7" t="s" s="18">
        <v>5</v>
      </c>
      <c r="I7" s="19"/>
      <c r="J7" s="19"/>
      <c r="K7" s="19"/>
      <c r="L7" t="s" s="20">
        <v>6</v>
      </c>
      <c r="M7" s="21"/>
      <c r="N7" t="s" s="22">
        <v>7</v>
      </c>
      <c r="O7" t="s" s="23">
        <v>8</v>
      </c>
      <c r="P7" s="24"/>
      <c r="Q7" s="6"/>
      <c r="R7" s="6"/>
      <c r="S7" s="6"/>
      <c r="T7" s="6"/>
      <c r="U7" s="6"/>
      <c r="V7" s="6"/>
      <c r="W7" s="6"/>
    </row>
    <row r="8" ht="14.6" customHeight="1">
      <c r="A8" s="6"/>
      <c r="B8" s="6"/>
      <c r="C8" s="6"/>
      <c r="D8" t="s" s="18">
        <v>9</v>
      </c>
      <c r="E8" s="17"/>
      <c r="F8" t="s" s="18">
        <v>9</v>
      </c>
      <c r="G8" t="s" s="18">
        <v>9</v>
      </c>
      <c r="H8" t="s" s="18">
        <v>10</v>
      </c>
      <c r="I8" s="19"/>
      <c r="J8" s="19"/>
      <c r="K8" s="17"/>
      <c r="L8" t="s" s="18">
        <v>11</v>
      </c>
      <c r="M8" t="s" s="18">
        <v>12</v>
      </c>
      <c r="N8" s="25"/>
      <c r="O8" s="25"/>
      <c r="P8" s="6"/>
      <c r="Q8" s="6"/>
      <c r="R8" s="6"/>
      <c r="S8" s="6"/>
      <c r="T8" s="6"/>
      <c r="U8" s="6"/>
      <c r="V8" s="6"/>
      <c r="W8" s="6"/>
    </row>
    <row r="9" ht="14.4" customHeight="1">
      <c r="A9" s="6"/>
      <c r="B9" s="6"/>
      <c r="C9" s="6"/>
      <c r="D9" s="26"/>
      <c r="E9" s="13"/>
      <c r="F9" s="27"/>
      <c r="G9" s="6"/>
      <c r="H9" s="6"/>
      <c r="I9" s="6"/>
      <c r="J9" s="6"/>
      <c r="K9" s="6"/>
      <c r="L9" s="6"/>
      <c r="M9" s="6"/>
      <c r="N9" s="14"/>
      <c r="O9" s="14"/>
      <c r="P9" s="6"/>
      <c r="Q9" s="6"/>
      <c r="R9" s="6"/>
      <c r="S9" s="6"/>
      <c r="T9" s="6"/>
      <c r="U9" s="6"/>
      <c r="V9" s="6"/>
      <c r="W9" s="6"/>
    </row>
    <row r="10" ht="30" customHeight="1">
      <c r="A10" t="s" s="28">
        <v>13</v>
      </c>
      <c r="B10" s="3"/>
      <c r="C10" s="29"/>
      <c r="D10" s="30">
        <v>63433</v>
      </c>
      <c r="E10" s="31"/>
      <c r="F10" s="30">
        <v>70308</v>
      </c>
      <c r="G10" s="32"/>
      <c r="H10" s="6"/>
      <c r="I10" s="6"/>
      <c r="J10" s="6"/>
      <c r="K10" s="6"/>
      <c r="L10" s="6"/>
      <c r="M10" s="33"/>
      <c r="N10" t="s" s="34">
        <f>IF(D10=F22,"Explanation of % variance from PY opening balance not required - Balance brought forward agrees","Explanation of % variance from PY opening balance not required - Balance brought forward does not agree")</f>
        <v>14</v>
      </c>
      <c r="O10" s="35"/>
      <c r="P10" s="24"/>
      <c r="Q10" s="6"/>
      <c r="R10" s="6"/>
      <c r="S10" s="6"/>
      <c r="T10" s="6"/>
      <c r="U10" s="6"/>
      <c r="V10" s="6"/>
      <c r="W10" s="6"/>
    </row>
    <row r="11" ht="14.4" customHeight="1">
      <c r="A11" s="6"/>
      <c r="B11" s="6"/>
      <c r="C11" s="6"/>
      <c r="D11" s="36"/>
      <c r="E11" s="6"/>
      <c r="F11" s="36"/>
      <c r="G11" s="6"/>
      <c r="H11" s="6"/>
      <c r="I11" s="6"/>
      <c r="J11" s="6"/>
      <c r="K11" s="6"/>
      <c r="L11" s="6"/>
      <c r="M11" s="6"/>
      <c r="N11" s="37"/>
      <c r="O11" s="37"/>
      <c r="P11" s="6"/>
      <c r="Q11" s="6"/>
      <c r="R11" s="6"/>
      <c r="S11" s="6"/>
      <c r="T11" s="6"/>
      <c r="U11" s="6"/>
      <c r="V11" s="6"/>
      <c r="W11" s="6"/>
    </row>
    <row r="12" ht="14.4" customHeight="1">
      <c r="A12" t="s" s="38">
        <v>15</v>
      </c>
      <c r="B12" s="5"/>
      <c r="C12" s="39"/>
      <c r="D12" s="30">
        <v>52000</v>
      </c>
      <c r="E12" s="31"/>
      <c r="F12" s="30">
        <v>52000</v>
      </c>
      <c r="G12" s="32">
        <f>D12-F12</f>
        <v>0</v>
      </c>
      <c r="H12" s="40">
        <f>IF((D12&gt;F12),(D12-F12)/F12,IF(D12&lt;F12,-(D12-F12)/F12,IF(D12=F12,0)))</f>
        <v>0</v>
      </c>
      <c r="I12" s="41">
        <f>IF(D12-F12&lt;500,0,IF(D12-F12&gt;500,1,IF(D12-F12=500,1)))</f>
        <v>0</v>
      </c>
      <c r="J12" s="41">
        <f>IF(F12-D12&lt;500,0,IF(F12-D12&gt;500,1,IF(F12-D12=500,1)))</f>
        <v>0</v>
      </c>
      <c r="K12" s="42">
        <f>IF(H12&lt;0.15,0,IF(H12&gt;0.15,1,IF(H12=0.15,1)))</f>
        <v>0</v>
      </c>
      <c r="L12" t="s" s="43">
        <f>IF(H12&lt;15%,"NO","YES")</f>
        <v>16</v>
      </c>
      <c r="M12" t="s" s="44">
        <f>IF(ABS(G12)&lt;100000,"NO","YES")</f>
        <v>16</v>
      </c>
      <c r="N12" t="s" s="34">
        <f>IF((L12="YES")*AND(I12+J12&lt;1),"Explanation not required, difference less than £500"," ")</f>
        <v>17</v>
      </c>
      <c r="O12" s="35"/>
      <c r="P12" s="24"/>
      <c r="Q12" s="6"/>
      <c r="R12" s="6"/>
      <c r="S12" s="6"/>
      <c r="T12" s="6"/>
      <c r="U12" s="6"/>
      <c r="V12" s="6"/>
      <c r="W12" s="6"/>
    </row>
    <row r="13" ht="14.4" customHeight="1">
      <c r="A13" s="6"/>
      <c r="B13" s="6"/>
      <c r="C13" s="6"/>
      <c r="D13" s="36"/>
      <c r="E13" s="6"/>
      <c r="F13" s="36"/>
      <c r="G13" s="45"/>
      <c r="H13" s="40"/>
      <c r="I13" s="6"/>
      <c r="J13" s="6"/>
      <c r="K13" s="13"/>
      <c r="L13" s="13"/>
      <c r="M13" s="13"/>
      <c r="N13" s="37"/>
      <c r="O13" s="37"/>
      <c r="P13" s="6"/>
      <c r="Q13" s="6"/>
      <c r="R13" s="6"/>
      <c r="S13" s="6"/>
      <c r="T13" s="6"/>
      <c r="U13" s="6"/>
      <c r="V13" s="6"/>
      <c r="W13" s="6"/>
    </row>
    <row r="14" ht="14.4" customHeight="1">
      <c r="A14" t="s" s="46">
        <v>18</v>
      </c>
      <c r="B14" s="47"/>
      <c r="C14" s="48"/>
      <c r="D14" s="30">
        <v>50435</v>
      </c>
      <c r="E14" s="31"/>
      <c r="F14" s="30">
        <v>9261</v>
      </c>
      <c r="G14" s="32">
        <f>D14-F14</f>
        <v>41174</v>
      </c>
      <c r="H14" s="40">
        <f>IF((D14&gt;F14),(D14-F14)/F14,IF(D14&lt;F14,-(D14-F14)/F14,IF(D14=F14,0)))</f>
        <v>4.44595616024187</v>
      </c>
      <c r="I14" s="41">
        <f>IF(D14-F14&lt;500,0,IF(D14-F14&gt;500,1,IF(D14-F14=500,1)))</f>
        <v>1</v>
      </c>
      <c r="J14" s="41">
        <f>IF(F14-D14&lt;500,0,IF(F14-D14&gt;500,1,IF(F14-D14=500,1)))</f>
        <v>0</v>
      </c>
      <c r="K14" s="42">
        <f>IF(H14&lt;0.15,0,IF(H14&gt;0.15,1,IF(H14=0.15,1)))</f>
        <v>1</v>
      </c>
      <c r="L14" t="s" s="43">
        <f>IF(H14&lt;15%,"NO","YES")</f>
        <v>19</v>
      </c>
      <c r="M14" t="s" s="44">
        <f>IF(ABS(G14)&lt;100000,"NO","YES")</f>
        <v>16</v>
      </c>
      <c r="N14" t="s" s="34">
        <f>IF((L14="YES")*AND(I14+J14&lt;1),"Explanation not required, difference less than £500"," ")</f>
        <v>17</v>
      </c>
      <c r="O14" t="s" s="49">
        <v>20</v>
      </c>
      <c r="P14" s="24"/>
      <c r="Q14" s="6"/>
      <c r="R14" s="6"/>
      <c r="S14" s="6"/>
      <c r="T14" s="6"/>
      <c r="U14" s="6"/>
      <c r="V14" s="6"/>
      <c r="W14" s="6"/>
    </row>
    <row r="15" ht="14.4" customHeight="1">
      <c r="A15" s="6"/>
      <c r="B15" s="6"/>
      <c r="C15" s="6"/>
      <c r="D15" s="36"/>
      <c r="E15" s="6"/>
      <c r="F15" s="36"/>
      <c r="G15" s="45"/>
      <c r="H15" s="40"/>
      <c r="I15" s="6"/>
      <c r="J15" s="6"/>
      <c r="K15" s="13"/>
      <c r="L15" s="13"/>
      <c r="M15" s="13"/>
      <c r="N15" s="37"/>
      <c r="O15" s="37"/>
      <c r="P15" s="6"/>
      <c r="Q15" s="6"/>
      <c r="R15" s="6"/>
      <c r="S15" s="6"/>
      <c r="T15" s="6"/>
      <c r="U15" s="6"/>
      <c r="V15" s="6"/>
      <c r="W15" s="6"/>
    </row>
    <row r="16" ht="14.4" customHeight="1">
      <c r="A16" t="s" s="46">
        <v>21</v>
      </c>
      <c r="B16" s="47"/>
      <c r="C16" s="48"/>
      <c r="D16" s="30">
        <v>15878</v>
      </c>
      <c r="E16" s="31"/>
      <c r="F16" s="30">
        <v>10166</v>
      </c>
      <c r="G16" s="32">
        <f>D16-F16</f>
        <v>5712</v>
      </c>
      <c r="H16" s="40">
        <f>IF((D16&gt;F16),(D16-F16)/F16,IF(D16&lt;F16,-(D16-F16)/F16,IF(D16=F16,0)))</f>
        <v>0.5618729096989969</v>
      </c>
      <c r="I16" s="41">
        <f>IF(D16-F16&lt;500,0,IF(D16-F16&gt;500,1,IF(D16-F16=500,1)))</f>
        <v>1</v>
      </c>
      <c r="J16" s="41">
        <f>IF(F16-D16&lt;500,0,IF(F16-D16&gt;500,1,IF(F16-D16=500,1)))</f>
        <v>0</v>
      </c>
      <c r="K16" s="42">
        <f>IF(H16&lt;0.15,0,IF(H16&gt;0.15,1,IF(H16=0.15,1)))</f>
        <v>1</v>
      </c>
      <c r="L16" t="s" s="43">
        <f>IF(H16&lt;15%,"NO","YES")</f>
        <v>19</v>
      </c>
      <c r="M16" t="s" s="44">
        <f>IF(ABS(G16)&lt;100000,"NO","YES")</f>
        <v>16</v>
      </c>
      <c r="N16" t="s" s="34">
        <f>IF((L16="YES")*AND(I16+J16&lt;1),"Explanation not required, difference less than £500"," ")</f>
        <v>17</v>
      </c>
      <c r="O16" t="s" s="49">
        <v>22</v>
      </c>
      <c r="P16" s="24"/>
      <c r="Q16" s="6"/>
      <c r="R16" s="6"/>
      <c r="S16" s="6"/>
      <c r="T16" s="6"/>
      <c r="U16" s="6"/>
      <c r="V16" s="6"/>
      <c r="W16" s="6"/>
    </row>
    <row r="17" ht="14.4" customHeight="1">
      <c r="A17" s="6"/>
      <c r="B17" s="6"/>
      <c r="C17" s="6"/>
      <c r="D17" s="36"/>
      <c r="E17" s="6"/>
      <c r="F17" s="36"/>
      <c r="G17" s="45"/>
      <c r="H17" s="40"/>
      <c r="I17" s="6"/>
      <c r="J17" s="6"/>
      <c r="K17" s="13"/>
      <c r="L17" s="13"/>
      <c r="M17" s="13"/>
      <c r="N17" s="37"/>
      <c r="O17" s="37"/>
      <c r="P17" s="6"/>
      <c r="Q17" s="6"/>
      <c r="R17" s="6"/>
      <c r="S17" s="6"/>
      <c r="T17" s="6"/>
      <c r="U17" s="6"/>
      <c r="V17" s="6"/>
      <c r="W17" s="6"/>
    </row>
    <row r="18" ht="14.4" customHeight="1">
      <c r="A18" t="s" s="46">
        <v>23</v>
      </c>
      <c r="B18" s="47"/>
      <c r="C18" s="48"/>
      <c r="D18" s="30">
        <v>0</v>
      </c>
      <c r="E18" s="31"/>
      <c r="F18" s="30">
        <v>0</v>
      </c>
      <c r="G18" s="32">
        <f>D18-F18</f>
        <v>0</v>
      </c>
      <c r="H18" s="40">
        <f>IF((D18&gt;F18),(D18-F18)/F18,IF(D18&lt;F18,-(D18-F18)/F18,IF(D18=F18,0)))</f>
        <v>0</v>
      </c>
      <c r="I18" s="41">
        <f>IF(D18-F18&lt;500,0,IF(D18-F18&gt;500,1,IF(D18-F18=500,1)))</f>
        <v>0</v>
      </c>
      <c r="J18" s="41">
        <f>IF(F18-D18&lt;500,0,IF(F18-D18&gt;500,1,IF(F18-D18=500,1)))</f>
        <v>0</v>
      </c>
      <c r="K18" s="42">
        <f>IF(H18&lt;0.15,0,IF(H18&gt;0.15,1,IF(H18=0.15,1)))</f>
        <v>0</v>
      </c>
      <c r="L18" t="s" s="43">
        <f>IF(H18&lt;15%,"NO","YES")</f>
        <v>16</v>
      </c>
      <c r="M18" t="s" s="44">
        <f>IF(ABS(G18)&lt;100000,"NO","YES")</f>
        <v>16</v>
      </c>
      <c r="N18" t="s" s="34">
        <f>IF((L18="YES")*AND(I18+J18&lt;1),"Explanation not required, difference less than £500"," ")</f>
        <v>17</v>
      </c>
      <c r="O18" s="35"/>
      <c r="P18" s="24"/>
      <c r="Q18" s="6"/>
      <c r="R18" s="6"/>
      <c r="S18" s="6"/>
      <c r="T18" s="6"/>
      <c r="U18" s="6"/>
      <c r="V18" s="6"/>
      <c r="W18" s="6"/>
    </row>
    <row r="19" ht="14.4" customHeight="1">
      <c r="A19" s="6"/>
      <c r="B19" s="6"/>
      <c r="C19" s="6"/>
      <c r="D19" s="36"/>
      <c r="E19" s="6"/>
      <c r="F19" s="36"/>
      <c r="G19" s="45"/>
      <c r="H19" s="40"/>
      <c r="I19" s="6"/>
      <c r="J19" s="6"/>
      <c r="K19" s="13"/>
      <c r="L19" s="13"/>
      <c r="M19" s="13"/>
      <c r="N19" s="37"/>
      <c r="O19" s="37"/>
      <c r="P19" s="6"/>
      <c r="Q19" s="6"/>
      <c r="R19" s="6"/>
      <c r="S19" s="6"/>
      <c r="T19" s="6"/>
      <c r="U19" s="6"/>
      <c r="V19" s="6"/>
      <c r="W19" s="6"/>
    </row>
    <row r="20" ht="14.4" customHeight="1">
      <c r="A20" t="s" s="46">
        <v>24</v>
      </c>
      <c r="B20" s="47"/>
      <c r="C20" s="48"/>
      <c r="D20" s="30">
        <v>59451</v>
      </c>
      <c r="E20" s="31"/>
      <c r="F20" s="30">
        <v>57970</v>
      </c>
      <c r="G20" s="32">
        <f>D20-F20</f>
        <v>1481</v>
      </c>
      <c r="H20" s="40">
        <f>IF((D20&gt;F20),(D20-F20)/F20,IF(D20&lt;F20,-(D20-F20)/F20,IF(D20=F20,0)))</f>
        <v>0.025547697084699</v>
      </c>
      <c r="I20" s="41">
        <f>IF(D20-F20&lt;500,0,IF(D20-F20&gt;500,1,IF(D20-F20=500,1)))</f>
        <v>1</v>
      </c>
      <c r="J20" s="41">
        <f>IF(F20-D20&lt;500,0,IF(F20-D20&gt;500,1,IF(F20-D20=500,1)))</f>
        <v>0</v>
      </c>
      <c r="K20" s="42">
        <f>IF(H20&lt;0.15,0,IF(H20&gt;0.15,1,IF(H20=0.15,1)))</f>
        <v>0</v>
      </c>
      <c r="L20" t="s" s="43">
        <f>IF(H20&lt;15%,"NO","YES")</f>
        <v>16</v>
      </c>
      <c r="M20" t="s" s="44">
        <f>IF(ABS(G20)&lt;100000,"NO","YES")</f>
        <v>16</v>
      </c>
      <c r="N20" t="s" s="34">
        <f>IF((L20="YES")*AND(I20+J20&lt;1),"Explanation not required, difference less than £500"," ")</f>
        <v>17</v>
      </c>
      <c r="O20" s="35"/>
      <c r="P20" s="24"/>
      <c r="Q20" s="6"/>
      <c r="R20" s="6"/>
      <c r="S20" s="6"/>
      <c r="T20" s="6"/>
      <c r="U20" s="6"/>
      <c r="V20" s="6"/>
      <c r="W20" s="6"/>
    </row>
    <row r="21" ht="14.4" customHeight="1">
      <c r="A21" s="6"/>
      <c r="B21" s="6"/>
      <c r="C21" s="6"/>
      <c r="D21" s="36"/>
      <c r="E21" s="6"/>
      <c r="F21" s="36"/>
      <c r="G21" s="45"/>
      <c r="H21" s="40"/>
      <c r="I21" s="6"/>
      <c r="J21" s="6"/>
      <c r="K21" s="13"/>
      <c r="L21" s="13"/>
      <c r="M21" s="13"/>
      <c r="N21" s="37"/>
      <c r="O21" s="37"/>
      <c r="P21" s="6"/>
      <c r="Q21" s="6"/>
      <c r="R21" s="6"/>
      <c r="S21" s="6"/>
      <c r="T21" s="6"/>
      <c r="U21" s="6"/>
      <c r="V21" s="6"/>
      <c r="W21" s="6"/>
    </row>
    <row r="22" ht="14.4" customHeight="1">
      <c r="A22" t="s" s="46">
        <v>25</v>
      </c>
      <c r="B22" s="6"/>
      <c r="C22" s="50"/>
      <c r="D22" s="51">
        <v>90539</v>
      </c>
      <c r="E22" s="31"/>
      <c r="F22" s="51">
        <f>F10+F12+F14-F16-F18-F20</f>
        <v>63433</v>
      </c>
      <c r="G22" s="32">
        <f>D22-F22</f>
        <v>27106</v>
      </c>
      <c r="H22" s="40">
        <f>IF((D22&gt;F22),(D22-F22)/F22,IF(D22&lt;F22,-(D22-F22)/F22,IF(D22=F22,0)))</f>
        <v>0.427317011650087</v>
      </c>
      <c r="I22" s="41">
        <f>IF(D22-F22&lt;500,0,IF(D22-F22&gt;500,1,IF(D22-F22=500,1)))</f>
        <v>1</v>
      </c>
      <c r="J22" s="41">
        <f>IF(F22-D22&lt;500,0,IF(F22-D22&gt;500,1,IF(F22-D22=500,1)))</f>
        <v>0</v>
      </c>
      <c r="K22" s="42">
        <f>IF(H22&lt;0.15,0,IF(H22&gt;0.15,1,IF(H22=0.15,1)))</f>
        <v>1</v>
      </c>
      <c r="L22" t="s" s="43">
        <f>IF(H22&lt;15%,"NO","YES")</f>
        <v>19</v>
      </c>
      <c r="M22" t="s" s="44">
        <f>IF(ABS(G22)&lt;100000,"NO","YES")</f>
        <v>16</v>
      </c>
      <c r="N22" t="s" s="34">
        <f>IF((L22="YES")*AND(I22+J22&lt;1),"Explanation not required, difference less than £500"," ")</f>
        <v>17</v>
      </c>
      <c r="O22" t="s" s="49">
        <v>26</v>
      </c>
      <c r="P22" s="24"/>
      <c r="Q22" s="6"/>
      <c r="R22" s="6"/>
      <c r="S22" s="6"/>
      <c r="T22" s="6"/>
      <c r="U22" s="6"/>
      <c r="V22" s="6"/>
      <c r="W22" s="6"/>
    </row>
    <row r="23" ht="14.4" customHeight="1">
      <c r="A23" s="6"/>
      <c r="B23" s="6"/>
      <c r="C23" s="6"/>
      <c r="D23" s="36"/>
      <c r="E23" s="6"/>
      <c r="F23" s="36"/>
      <c r="G23" s="45"/>
      <c r="H23" s="40"/>
      <c r="I23" s="6"/>
      <c r="J23" s="6"/>
      <c r="K23" s="13"/>
      <c r="L23" s="13"/>
      <c r="M23" s="13"/>
      <c r="N23" s="37"/>
      <c r="O23" s="37"/>
      <c r="P23" s="6"/>
      <c r="Q23" s="6"/>
      <c r="R23" s="6"/>
      <c r="S23" s="6"/>
      <c r="T23" s="6"/>
      <c r="U23" s="6"/>
      <c r="V23" s="6"/>
      <c r="W23" s="6"/>
    </row>
    <row r="24" ht="14.4" customHeight="1">
      <c r="A24" t="s" s="46">
        <v>27</v>
      </c>
      <c r="B24" s="47"/>
      <c r="C24" s="48"/>
      <c r="D24" s="30">
        <v>90539</v>
      </c>
      <c r="E24" s="31"/>
      <c r="F24" s="30">
        <v>63433</v>
      </c>
      <c r="G24" s="32">
        <f>D24-F24</f>
        <v>27106</v>
      </c>
      <c r="H24" s="40">
        <f>IF((D24&gt;F24),(D24-F24)/F24,IF(D24&lt;F24,-(D24-F24)/F24,IF(D24=F24,0)))</f>
        <v>0.427317011650087</v>
      </c>
      <c r="I24" s="41">
        <f>IF(D24-F24&lt;500,0,IF(D24-F24&gt;500,1,IF(D24-F24=500,1)))</f>
        <v>1</v>
      </c>
      <c r="J24" s="41">
        <f>IF(F24-D24&lt;500,0,IF(F24-D24&gt;500,1,IF(F24-D24=500,1)))</f>
        <v>0</v>
      </c>
      <c r="K24" s="42">
        <f>IF(H24&lt;0.15,0,IF(H24&gt;0.15,1,IF(H24=0.15,1)))</f>
        <v>1</v>
      </c>
      <c r="L24" t="s" s="43">
        <f>IF(H24&lt;15%,"NO","YES")</f>
        <v>19</v>
      </c>
      <c r="M24" t="s" s="44">
        <f>IF(ABS(G24)&lt;100000,"NO","YES")</f>
        <v>16</v>
      </c>
      <c r="N24" t="s" s="34">
        <f>IF((L24="YES")*AND(I24+J24&lt;1),"Explanation not required, difference less than £500"," ")</f>
        <v>17</v>
      </c>
      <c r="O24" t="s" s="49">
        <v>26</v>
      </c>
      <c r="P24" s="24"/>
      <c r="Q24" s="6"/>
      <c r="R24" s="6"/>
      <c r="S24" s="6"/>
      <c r="T24" s="6"/>
      <c r="U24" s="6"/>
      <c r="V24" s="6"/>
      <c r="W24" s="6"/>
    </row>
    <row r="25" ht="14.4" customHeight="1">
      <c r="A25" s="6"/>
      <c r="B25" s="6"/>
      <c r="C25" s="6"/>
      <c r="D25" s="36"/>
      <c r="E25" s="6"/>
      <c r="F25" s="36"/>
      <c r="G25" s="45"/>
      <c r="H25" s="40"/>
      <c r="I25" s="6"/>
      <c r="J25" s="6"/>
      <c r="K25" s="13"/>
      <c r="L25" s="13"/>
      <c r="M25" s="13"/>
      <c r="N25" s="37"/>
      <c r="O25" s="37"/>
      <c r="P25" s="6"/>
      <c r="Q25" s="6"/>
      <c r="R25" s="6"/>
      <c r="S25" s="6"/>
      <c r="T25" s="6"/>
      <c r="U25" s="6"/>
      <c r="V25" s="6"/>
      <c r="W25" s="6"/>
    </row>
    <row r="26" ht="14.4" customHeight="1">
      <c r="A26" t="s" s="46">
        <v>28</v>
      </c>
      <c r="B26" s="47"/>
      <c r="C26" s="48"/>
      <c r="D26" s="30">
        <v>345578</v>
      </c>
      <c r="E26" s="31"/>
      <c r="F26" s="30">
        <v>349235</v>
      </c>
      <c r="G26" s="32">
        <f>D26-F26</f>
        <v>-3657</v>
      </c>
      <c r="H26" s="40">
        <f>IF((D26&gt;F26),(D26-F26)/F26,IF(D26&lt;F26,-(D26-F26)/F26,IF(D26=F26,0)))</f>
        <v>0.010471459046201</v>
      </c>
      <c r="I26" s="41">
        <f>IF(D26-F26&lt;500,0,IF(D26-F26&gt;500,1,IF(D26-F26=500,1)))</f>
        <v>0</v>
      </c>
      <c r="J26" s="41">
        <f>IF(F26-D26&lt;500,0,IF(F26-D26&gt;500,1,IF(F26-D26=500,1)))</f>
        <v>1</v>
      </c>
      <c r="K26" s="42">
        <f>IF(H26&lt;0.15,0,IF(H26&gt;0.15,1,IF(H26=0.15,1)))</f>
        <v>0</v>
      </c>
      <c r="L26" t="s" s="43">
        <f>IF(H26&lt;15%,"NO","YES")</f>
        <v>16</v>
      </c>
      <c r="M26" t="s" s="44">
        <f>IF(ABS(G26)&lt;100000,"NO","YES")</f>
        <v>16</v>
      </c>
      <c r="N26" t="s" s="34">
        <f>IF((L26="YES")*AND(I26+J26&lt;1),"Explanation not required, difference less than £500"," ")</f>
        <v>17</v>
      </c>
      <c r="O26" s="35"/>
      <c r="P26" s="24"/>
      <c r="Q26" s="6"/>
      <c r="R26" s="6"/>
      <c r="S26" s="6"/>
      <c r="T26" s="6"/>
      <c r="U26" s="6"/>
      <c r="V26" s="6"/>
      <c r="W26" s="6"/>
    </row>
    <row r="27" ht="14.4" customHeight="1">
      <c r="A27" s="6"/>
      <c r="B27" s="6"/>
      <c r="C27" s="6"/>
      <c r="D27" s="36"/>
      <c r="E27" s="6"/>
      <c r="F27" s="36"/>
      <c r="G27" s="45"/>
      <c r="H27" s="40"/>
      <c r="I27" s="6"/>
      <c r="J27" s="6"/>
      <c r="K27" s="13"/>
      <c r="L27" s="13"/>
      <c r="M27" s="13"/>
      <c r="N27" s="37"/>
      <c r="O27" s="37"/>
      <c r="P27" s="6"/>
      <c r="Q27" s="6"/>
      <c r="R27" s="6"/>
      <c r="S27" s="6"/>
      <c r="T27" s="6"/>
      <c r="U27" s="6"/>
      <c r="V27" s="6"/>
      <c r="W27" s="6"/>
    </row>
    <row r="28" ht="14.4" customHeight="1">
      <c r="A28" t="s" s="46">
        <v>29</v>
      </c>
      <c r="B28" s="47"/>
      <c r="C28" s="48"/>
      <c r="D28" s="30">
        <v>0</v>
      </c>
      <c r="E28" s="31"/>
      <c r="F28" s="30">
        <v>0</v>
      </c>
      <c r="G28" s="32">
        <f>D28-F28</f>
        <v>0</v>
      </c>
      <c r="H28" s="40">
        <f>IF((D28&gt;F28),(D28-F28)/F28,IF(D28&lt;F28,-(D28-F28)/F28,IF(D28=F28,0)))</f>
        <v>0</v>
      </c>
      <c r="I28" s="41">
        <f>IF(D28-F28&lt;500,0,IF(D28-F28&gt;500,1,IF(D28-F28=500,1)))</f>
        <v>0</v>
      </c>
      <c r="J28" s="41">
        <f>IF(F28-D28&lt;500,0,IF(F28-D28&gt;500,1,IF(F28-D28=500,1)))</f>
        <v>0</v>
      </c>
      <c r="K28" s="42">
        <f>IF(H28&lt;0.15,0,IF(H28&gt;0.15,1,IF(H28=0.15,1)))</f>
        <v>0</v>
      </c>
      <c r="L28" t="s" s="43">
        <f>IF(H28&lt;15%,"NO","YES")</f>
        <v>16</v>
      </c>
      <c r="M28" t="s" s="44">
        <f>IF(ABS(G28)&lt;100000,"NO","YES")</f>
        <v>16</v>
      </c>
      <c r="N28" t="s" s="34">
        <f>IF((L28="YES")*AND(I28+J28&lt;1),"Explanation not required, difference less than £500"," ")</f>
        <v>17</v>
      </c>
      <c r="O28" s="35"/>
      <c r="P28" s="24"/>
      <c r="Q28" s="6"/>
      <c r="R28" s="6"/>
      <c r="S28" s="6"/>
      <c r="T28" s="6"/>
      <c r="U28" s="6"/>
      <c r="V28" s="6"/>
      <c r="W28" s="6"/>
    </row>
    <row r="29" ht="15.1" customHeight="1">
      <c r="A29" s="6"/>
      <c r="B29" s="6"/>
      <c r="C29" s="6"/>
      <c r="D29" s="52"/>
      <c r="E29" s="6"/>
      <c r="F29" s="52"/>
      <c r="G29" s="6"/>
      <c r="H29" s="40"/>
      <c r="I29" s="6"/>
      <c r="J29" s="6"/>
      <c r="K29" s="13"/>
      <c r="L29" s="13"/>
      <c r="M29" s="13"/>
      <c r="N29" s="25"/>
      <c r="O29" s="25"/>
      <c r="P29" s="6"/>
      <c r="Q29" s="6"/>
      <c r="R29" s="6"/>
      <c r="S29" s="6"/>
      <c r="T29" s="6"/>
      <c r="U29" s="6"/>
      <c r="V29" s="6"/>
      <c r="W29" s="6"/>
    </row>
    <row r="30" ht="14.6" customHeight="1">
      <c r="A30" s="6"/>
      <c r="B30" s="6"/>
      <c r="C30" s="53"/>
      <c r="D30" s="6"/>
      <c r="E30" s="6"/>
      <c r="F30" s="6"/>
      <c r="G30" s="6"/>
      <c r="H30" s="6"/>
      <c r="I30" s="6"/>
      <c r="J30" s="6"/>
      <c r="K30" s="6"/>
      <c r="L30" s="6"/>
      <c r="M30" s="6"/>
      <c r="N30" s="5"/>
      <c r="O30" s="6"/>
      <c r="P30" s="6"/>
      <c r="Q30" s="6"/>
      <c r="R30" s="6"/>
      <c r="S30" s="6"/>
      <c r="T30" s="6"/>
      <c r="U30" s="6"/>
      <c r="V30" s="6"/>
      <c r="W30" s="6"/>
    </row>
    <row r="31" ht="1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5"/>
      <c r="O31" s="6"/>
      <c r="P31" s="54"/>
      <c r="Q31" s="54"/>
      <c r="R31" s="54"/>
      <c r="S31" s="54"/>
      <c r="T31" s="54"/>
      <c r="U31" s="54"/>
      <c r="V31" s="54"/>
      <c r="W31" s="54"/>
    </row>
    <row r="32" ht="17.4" customHeight="1">
      <c r="A32" s="6"/>
      <c r="B32" s="6"/>
      <c r="C32" s="55"/>
      <c r="D32" s="6"/>
      <c r="E32" s="6"/>
      <c r="F32" s="6"/>
      <c r="G32" s="6"/>
      <c r="H32" s="6"/>
      <c r="I32" s="6"/>
      <c r="J32" s="6"/>
      <c r="K32" s="6"/>
      <c r="L32" s="6"/>
      <c r="M32" s="6"/>
      <c r="N32" s="5"/>
      <c r="O32" s="54"/>
      <c r="P32" s="54"/>
      <c r="Q32" s="54"/>
      <c r="R32" s="54"/>
      <c r="S32" s="54"/>
      <c r="T32" s="54"/>
      <c r="U32" s="54"/>
      <c r="V32" s="54"/>
      <c r="W32" s="54"/>
    </row>
    <row r="33" ht="13.5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6"/>
      <c r="P33" s="6"/>
      <c r="Q33" s="6"/>
      <c r="R33" s="6"/>
      <c r="S33" s="6"/>
      <c r="T33" s="6"/>
      <c r="U33" s="6"/>
      <c r="V33" s="6"/>
      <c r="W33" s="6"/>
    </row>
    <row r="34" ht="17.4" customHeight="1">
      <c r="A34" t="s" s="56">
        <v>30</v>
      </c>
      <c r="B34" s="57"/>
      <c r="C34" s="58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9"/>
      <c r="O34" s="60"/>
      <c r="P34" s="6"/>
      <c r="Q34" s="6"/>
      <c r="R34" s="6"/>
      <c r="S34" s="6"/>
      <c r="T34" s="6"/>
      <c r="U34" s="6"/>
      <c r="V34" s="6"/>
      <c r="W34" s="6"/>
    </row>
  </sheetData>
  <mergeCells count="12">
    <mergeCell ref="A4:H4"/>
    <mergeCell ref="A18:C18"/>
    <mergeCell ref="A20:C20"/>
    <mergeCell ref="A1:K1"/>
    <mergeCell ref="A24:C24"/>
    <mergeCell ref="L7:M7"/>
    <mergeCell ref="A26:C26"/>
    <mergeCell ref="A28:C28"/>
    <mergeCell ref="A10:C10"/>
    <mergeCell ref="A12:C12"/>
    <mergeCell ref="A14:C14"/>
    <mergeCell ref="A16:C16"/>
  </mergeCells>
  <conditionalFormatting sqref="N10">
    <cfRule type="cellIs" dxfId="0" priority="1" operator="equal" stopIfTrue="1">
      <formula>"Explanation of % variance from PY opening balance not required - Balance brought forward does not agree"</formula>
    </cfRule>
  </conditionalFormatting>
  <pageMargins left="0.708661" right="0.708661" top="0.748031" bottom="0.748031" header="0.314961" footer="0.314961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